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Racine/Desktop/"/>
    </mc:Choice>
  </mc:AlternateContent>
  <bookViews>
    <workbookView xWindow="0" yWindow="460" windowWidth="25600" windowHeight="14380" tabRatio="500"/>
  </bookViews>
  <sheets>
    <sheet name="1" sheetId="1" r:id="rId1"/>
    <sheet name="2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2" i="2"/>
  <c r="B22" i="2"/>
  <c r="E21" i="2"/>
  <c r="C21" i="2"/>
  <c r="E20" i="2"/>
  <c r="C20" i="2"/>
  <c r="E19" i="2"/>
  <c r="C19" i="2"/>
  <c r="E18" i="2"/>
  <c r="C18" i="2"/>
  <c r="E17" i="2"/>
  <c r="C17" i="2"/>
  <c r="E16" i="2"/>
  <c r="C16" i="2"/>
  <c r="E15" i="2"/>
  <c r="C15" i="2"/>
  <c r="E14" i="2"/>
  <c r="C14" i="2"/>
  <c r="E13" i="2"/>
  <c r="C13" i="2"/>
  <c r="E12" i="2"/>
  <c r="C12" i="2"/>
  <c r="E11" i="2"/>
  <c r="C11" i="2"/>
  <c r="E10" i="2"/>
  <c r="C10" i="2"/>
  <c r="E9" i="2"/>
  <c r="C9" i="2"/>
  <c r="E8" i="2"/>
  <c r="C8" i="2"/>
  <c r="E7" i="2"/>
  <c r="C7" i="2"/>
  <c r="E6" i="2"/>
  <c r="C6" i="2"/>
  <c r="E5" i="2"/>
  <c r="C5" i="2"/>
  <c r="E4" i="2"/>
  <c r="C4" i="2"/>
  <c r="AA12" i="1"/>
  <c r="AA11" i="1"/>
  <c r="AA10" i="1"/>
  <c r="AA9" i="1"/>
  <c r="AA8" i="1"/>
  <c r="AA7" i="1"/>
  <c r="AA6" i="1"/>
  <c r="AA5" i="1"/>
  <c r="AA4" i="1"/>
  <c r="Z12" i="1"/>
  <c r="Z11" i="1"/>
  <c r="Z10" i="1"/>
  <c r="Z9" i="1"/>
  <c r="Z8" i="1"/>
  <c r="Z7" i="1"/>
  <c r="Z6" i="1"/>
  <c r="Z5" i="1"/>
  <c r="Z4" i="1"/>
  <c r="Y12" i="1"/>
  <c r="Y11" i="1"/>
  <c r="Y10" i="1"/>
  <c r="Y9" i="1"/>
  <c r="Y8" i="1"/>
  <c r="Y7" i="1"/>
  <c r="Y6" i="1"/>
  <c r="Y5" i="1"/>
  <c r="Y4" i="1"/>
  <c r="X12" i="1"/>
  <c r="X11" i="1"/>
  <c r="X10" i="1"/>
  <c r="X9" i="1"/>
  <c r="X8" i="1"/>
  <c r="X7" i="1"/>
  <c r="X6" i="1"/>
  <c r="X5" i="1"/>
  <c r="X4" i="1"/>
  <c r="W12" i="1"/>
  <c r="W11" i="1"/>
  <c r="W10" i="1"/>
  <c r="W9" i="1"/>
  <c r="W8" i="1"/>
  <c r="W7" i="1"/>
  <c r="W6" i="1"/>
  <c r="W5" i="1"/>
  <c r="W4" i="1"/>
  <c r="V12" i="1"/>
  <c r="V11" i="1"/>
  <c r="V10" i="1"/>
  <c r="V9" i="1"/>
  <c r="V8" i="1"/>
  <c r="V7" i="1"/>
  <c r="V6" i="1"/>
  <c r="V5" i="1"/>
  <c r="V4" i="1"/>
  <c r="U12" i="1"/>
  <c r="U11" i="1"/>
  <c r="U10" i="1"/>
  <c r="U9" i="1"/>
  <c r="U8" i="1"/>
  <c r="U7" i="1"/>
  <c r="U6" i="1"/>
  <c r="U5" i="1"/>
  <c r="U4" i="1"/>
  <c r="T12" i="1"/>
  <c r="T11" i="1"/>
  <c r="T10" i="1"/>
  <c r="T9" i="1"/>
  <c r="T8" i="1"/>
  <c r="T7" i="1"/>
  <c r="T6" i="1"/>
  <c r="T5" i="1"/>
  <c r="T4" i="1"/>
  <c r="S12" i="1"/>
  <c r="S11" i="1"/>
  <c r="S10" i="1"/>
  <c r="S9" i="1"/>
  <c r="S8" i="1"/>
  <c r="S7" i="1"/>
  <c r="S6" i="1"/>
  <c r="S5" i="1"/>
  <c r="S4" i="1"/>
  <c r="R12" i="1"/>
  <c r="R11" i="1"/>
  <c r="R10" i="1"/>
  <c r="R9" i="1"/>
  <c r="R8" i="1"/>
  <c r="R7" i="1"/>
  <c r="R6" i="1"/>
  <c r="R5" i="1"/>
  <c r="R4" i="1"/>
  <c r="Q12" i="1"/>
  <c r="Q11" i="1"/>
  <c r="Q10" i="1"/>
  <c r="Q9" i="1"/>
  <c r="Q8" i="1"/>
  <c r="Q7" i="1"/>
  <c r="Q6" i="1"/>
  <c r="Q5" i="1"/>
  <c r="Q4" i="1"/>
  <c r="P12" i="1"/>
  <c r="P11" i="1"/>
  <c r="P10" i="1"/>
  <c r="P9" i="1"/>
  <c r="P8" i="1"/>
  <c r="P7" i="1"/>
  <c r="P6" i="1"/>
  <c r="P5" i="1"/>
  <c r="P4" i="1"/>
  <c r="O12" i="1"/>
  <c r="O11" i="1"/>
  <c r="O10" i="1"/>
  <c r="O9" i="1"/>
  <c r="O8" i="1"/>
  <c r="O7" i="1"/>
  <c r="O6" i="1"/>
  <c r="O5" i="1"/>
  <c r="O4" i="1"/>
  <c r="N12" i="1"/>
  <c r="N11" i="1"/>
  <c r="N10" i="1"/>
  <c r="N9" i="1"/>
  <c r="N8" i="1"/>
  <c r="N7" i="1"/>
  <c r="N6" i="1"/>
  <c r="N5" i="1"/>
  <c r="N4" i="1"/>
  <c r="M12" i="1"/>
  <c r="M11" i="1"/>
  <c r="M10" i="1"/>
  <c r="M9" i="1"/>
  <c r="M8" i="1"/>
  <c r="M7" i="1"/>
  <c r="M6" i="1"/>
  <c r="M5" i="1"/>
  <c r="M4" i="1"/>
  <c r="L12" i="1"/>
  <c r="L11" i="1"/>
  <c r="L10" i="1"/>
  <c r="L9" i="1"/>
  <c r="L8" i="1"/>
  <c r="L7" i="1"/>
  <c r="L6" i="1"/>
  <c r="L5" i="1"/>
  <c r="L4" i="1"/>
  <c r="K12" i="1"/>
  <c r="K11" i="1"/>
  <c r="K10" i="1"/>
  <c r="K9" i="1"/>
  <c r="K8" i="1"/>
  <c r="K7" i="1"/>
  <c r="K6" i="1"/>
  <c r="K5" i="1"/>
  <c r="K4" i="1"/>
  <c r="J12" i="1"/>
  <c r="J11" i="1"/>
  <c r="J10" i="1"/>
  <c r="J9" i="1"/>
  <c r="J8" i="1"/>
  <c r="J7" i="1"/>
  <c r="J6" i="1"/>
  <c r="J5" i="1"/>
  <c r="J4" i="1"/>
  <c r="I12" i="1"/>
  <c r="I11" i="1"/>
  <c r="I10" i="1"/>
  <c r="I9" i="1"/>
  <c r="I8" i="1"/>
  <c r="I7" i="1"/>
  <c r="I6" i="1"/>
  <c r="I5" i="1"/>
  <c r="I4" i="1"/>
  <c r="H12" i="1"/>
  <c r="H11" i="1"/>
  <c r="H10" i="1"/>
  <c r="H9" i="1"/>
  <c r="H8" i="1"/>
  <c r="H7" i="1"/>
  <c r="H6" i="1"/>
  <c r="H5" i="1"/>
  <c r="H4" i="1"/>
  <c r="G13" i="1"/>
  <c r="C21" i="1"/>
  <c r="B21" i="1"/>
  <c r="B23" i="1"/>
  <c r="AB13" i="1"/>
</calcChain>
</file>

<file path=xl/sharedStrings.xml><?xml version="1.0" encoding="utf-8"?>
<sst xmlns="http://schemas.openxmlformats.org/spreadsheetml/2006/main" count="83" uniqueCount="54">
  <si>
    <t>Total</t>
  </si>
  <si>
    <t>Seuil de 3,5%</t>
  </si>
  <si>
    <t>Parti A</t>
  </si>
  <si>
    <t>Parti B</t>
  </si>
  <si>
    <t>Parti C</t>
  </si>
  <si>
    <t>Parti D</t>
  </si>
  <si>
    <t>Parti E</t>
  </si>
  <si>
    <t>Parti F</t>
  </si>
  <si>
    <t>Parti G</t>
  </si>
  <si>
    <t>Parti H</t>
  </si>
  <si>
    <t>Parti I</t>
  </si>
  <si>
    <t>Parti J</t>
  </si>
  <si>
    <t>Parti L</t>
  </si>
  <si>
    <t>Parti M</t>
  </si>
  <si>
    <t>Parti N</t>
  </si>
  <si>
    <t>Parti O</t>
  </si>
  <si>
    <t>Parti P</t>
  </si>
  <si>
    <t>Parti Q</t>
  </si>
  <si>
    <t>Sièges obtenus dans les circonscriptions</t>
  </si>
  <si>
    <t>Sièges déjà attribués dans les circonscriptions</t>
  </si>
  <si>
    <t>Parti K</t>
  </si>
  <si>
    <t>M+2</t>
  </si>
  <si>
    <t>M+3</t>
  </si>
  <si>
    <t>M+4</t>
  </si>
  <si>
    <t>M+5</t>
  </si>
  <si>
    <t>M+6</t>
  </si>
  <si>
    <t>M+7</t>
  </si>
  <si>
    <t>M+8</t>
  </si>
  <si>
    <t>M+9</t>
  </si>
  <si>
    <t>M+10</t>
  </si>
  <si>
    <t>M+11</t>
  </si>
  <si>
    <t>M+12</t>
  </si>
  <si>
    <t>M+13</t>
  </si>
  <si>
    <t>M+14</t>
  </si>
  <si>
    <t>M+15</t>
  </si>
  <si>
    <t>M+16</t>
  </si>
  <si>
    <t>M+17</t>
  </si>
  <si>
    <t>M+18</t>
  </si>
  <si>
    <t>M+19</t>
  </si>
  <si>
    <t>M+20</t>
  </si>
  <si>
    <t>Sièges compensatoires attribués à la meilleur moyenne</t>
  </si>
  <si>
    <t>Partis ayant obtenus au moins un siège dans une circonscription</t>
  </si>
  <si>
    <t>Total des votes dans toutes les circonscriptions</t>
  </si>
  <si>
    <t>Partis ayant dépassé le seuil de 3,5%</t>
  </si>
  <si>
    <t>(parti A n’a pas obtenu de sièges compensatoires car il a obtenu plus de sièges dans les circonscriptions que le nombre de sièges auquel le pourcentage des votes qu’il a reçu lui donne droit)</t>
  </si>
  <si>
    <t>Total des sièges</t>
  </si>
  <si>
    <t>% des votes</t>
  </si>
  <si>
    <t>Partis</t>
  </si>
  <si>
    <t>Autres partis</t>
  </si>
  <si>
    <t>% des sièges</t>
  </si>
  <si>
    <t>Total des votes</t>
  </si>
  <si>
    <t>Récapitulatif des votes et des sièges remportés</t>
  </si>
  <si>
    <t>Attribution des sièges compensatoires</t>
  </si>
  <si>
    <t>Moyenne si 1 siège supplémentaire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</si>
</sst>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10" fontId="2" fillId="0" borderId="0" xfId="0" applyNumberFormat="1" applyFont="1"/>
    <xf numFmtId="0" fontId="1" fillId="0" borderId="0" xfId="0" applyFont="1"/>
    <xf numFmtId="0" fontId="0" fillId="0" borderId="0" xfId="0" applyFont="1"/>
    <xf numFmtId="0" fontId="0" fillId="0" borderId="0" xfId="0" applyFill="1"/>
  </cellXfs>
  <cellStyles count="1">
    <cellStyle name="Normal" xfId="0" builtinId="0"/>
  </cellStyles>
  <dxfs count="1">
    <dxf>
      <font>
        <b/>
        <i val="0"/>
        <color auto="1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abSelected="1" showRuler="0" workbookViewId="0"/>
  </sheetViews>
  <sheetFormatPr baseColWidth="10" defaultRowHeight="16" x14ac:dyDescent="0.2"/>
  <cols>
    <col min="1" max="8" width="11.6640625" customWidth="1"/>
    <col min="9" max="27" width="5.83203125" customWidth="1"/>
  </cols>
  <sheetData>
    <row r="1" spans="1:29" x14ac:dyDescent="0.2">
      <c r="A1" s="1" t="s">
        <v>52</v>
      </c>
    </row>
    <row r="3" spans="1:29" x14ac:dyDescent="0.2">
      <c r="A3" s="1" t="s">
        <v>41</v>
      </c>
      <c r="B3" s="1" t="s">
        <v>42</v>
      </c>
      <c r="C3" s="1" t="s">
        <v>19</v>
      </c>
      <c r="E3" s="1" t="s">
        <v>43</v>
      </c>
      <c r="F3" s="1" t="s">
        <v>42</v>
      </c>
      <c r="G3" s="1" t="s">
        <v>18</v>
      </c>
      <c r="H3" s="1" t="s">
        <v>53</v>
      </c>
      <c r="I3" s="1" t="s">
        <v>21</v>
      </c>
      <c r="J3" s="1" t="s">
        <v>22</v>
      </c>
      <c r="K3" s="1" t="s">
        <v>23</v>
      </c>
      <c r="L3" s="1" t="s">
        <v>24</v>
      </c>
      <c r="M3" s="1" t="s">
        <v>25</v>
      </c>
      <c r="N3" s="1" t="s">
        <v>26</v>
      </c>
      <c r="O3" s="1" t="s">
        <v>27</v>
      </c>
      <c r="P3" s="1" t="s">
        <v>28</v>
      </c>
      <c r="Q3" s="1" t="s">
        <v>29</v>
      </c>
      <c r="R3" s="1" t="s">
        <v>30</v>
      </c>
      <c r="S3" s="1" t="s">
        <v>31</v>
      </c>
      <c r="T3" s="1" t="s">
        <v>32</v>
      </c>
      <c r="U3" s="1" t="s">
        <v>33</v>
      </c>
      <c r="V3" s="1" t="s">
        <v>34</v>
      </c>
      <c r="W3" s="1" t="s">
        <v>35</v>
      </c>
      <c r="X3" s="1" t="s">
        <v>36</v>
      </c>
      <c r="Y3" s="1" t="s">
        <v>37</v>
      </c>
      <c r="Z3" s="1" t="s">
        <v>38</v>
      </c>
      <c r="AA3" s="1" t="s">
        <v>39</v>
      </c>
      <c r="AB3" s="1" t="s">
        <v>40</v>
      </c>
      <c r="AC3" s="1"/>
    </row>
    <row r="4" spans="1:29" x14ac:dyDescent="0.2">
      <c r="A4" t="s">
        <v>2</v>
      </c>
      <c r="B4" s="1">
        <v>2279130</v>
      </c>
      <c r="C4">
        <v>160</v>
      </c>
      <c r="E4" t="s">
        <v>2</v>
      </c>
      <c r="F4">
        <v>2279130</v>
      </c>
      <c r="G4">
        <v>160</v>
      </c>
      <c r="H4">
        <f>$F4/($G4+1)</f>
        <v>14156.08695652174</v>
      </c>
      <c r="I4">
        <f>$F4/($G4+2)</f>
        <v>14068.703703703704</v>
      </c>
      <c r="J4">
        <f>$F4/($G4+3)</f>
        <v>13982.39263803681</v>
      </c>
      <c r="K4">
        <f>$F4/($G4+4)</f>
        <v>13897.134146341463</v>
      </c>
      <c r="L4">
        <f>$F4/($G4+5)</f>
        <v>13812.90909090909</v>
      </c>
      <c r="M4">
        <f>$F4/($G4+6)</f>
        <v>13729.698795180722</v>
      </c>
      <c r="N4">
        <f>$F4/($G4+7)</f>
        <v>13647.485029940121</v>
      </c>
      <c r="O4">
        <f>$F4/($G4+8)</f>
        <v>13566.25</v>
      </c>
      <c r="P4">
        <f>$F4/($G4+9)</f>
        <v>13485.976331360947</v>
      </c>
      <c r="Q4">
        <f>$F4/($G4+10)</f>
        <v>13406.64705882353</v>
      </c>
      <c r="R4">
        <f>$F4/($G4+11)</f>
        <v>13328.245614035088</v>
      </c>
      <c r="S4">
        <f>$F4/($G4+12)</f>
        <v>13250.755813953489</v>
      </c>
      <c r="T4">
        <f>$F4/($G4+13)</f>
        <v>13174.161849710983</v>
      </c>
      <c r="U4">
        <f>$F4/($G4+14)</f>
        <v>13098.448275862069</v>
      </c>
      <c r="V4">
        <f>$F4/($G4+15)</f>
        <v>13023.6</v>
      </c>
      <c r="W4">
        <f>$F4/($G4+16)</f>
        <v>12949.602272727272</v>
      </c>
      <c r="X4">
        <f>$F4/($G4+17)</f>
        <v>12876.440677966102</v>
      </c>
      <c r="Y4">
        <f>$F4/($G4+18)</f>
        <v>12804.101123595505</v>
      </c>
      <c r="Z4">
        <f>$F4/($G4+19)</f>
        <v>12732.569832402234</v>
      </c>
      <c r="AA4">
        <f>$F4/($G4+20)</f>
        <v>12661.833333333334</v>
      </c>
      <c r="AB4">
        <v>0</v>
      </c>
      <c r="AC4" t="s">
        <v>44</v>
      </c>
    </row>
    <row r="5" spans="1:29" x14ac:dyDescent="0.2">
      <c r="A5" t="s">
        <v>3</v>
      </c>
      <c r="B5" s="1">
        <v>1565861</v>
      </c>
      <c r="C5">
        <v>90</v>
      </c>
      <c r="E5" t="s">
        <v>3</v>
      </c>
      <c r="F5">
        <v>1565861</v>
      </c>
      <c r="G5">
        <v>90</v>
      </c>
      <c r="H5">
        <f>$F5/($G5+1)</f>
        <v>17207.263736263736</v>
      </c>
      <c r="I5">
        <f>$F5/($G5+2)</f>
        <v>17020.228260869564</v>
      </c>
      <c r="J5">
        <f>$F5/($G5+3)</f>
        <v>16837.215053763441</v>
      </c>
      <c r="K5">
        <f>$F5/($G5+4)</f>
        <v>16658.09574468085</v>
      </c>
      <c r="L5">
        <f>$F5/($G5+5)</f>
        <v>16482.747368421053</v>
      </c>
      <c r="M5">
        <f>$F5/($G5+6)</f>
        <v>16311.052083333334</v>
      </c>
      <c r="N5">
        <f>$F5/($G5+7)</f>
        <v>16142.896907216495</v>
      </c>
      <c r="O5">
        <f>$F5/($G5+8)</f>
        <v>15978.173469387755</v>
      </c>
      <c r="P5">
        <f>$F5/($G5+9)</f>
        <v>15816.777777777777</v>
      </c>
      <c r="Q5">
        <f>$F5/($G5+10)</f>
        <v>15658.61</v>
      </c>
      <c r="R5">
        <f>$F5/($G5+11)</f>
        <v>15503.574257425742</v>
      </c>
      <c r="S5">
        <f>$F5/($G5+12)</f>
        <v>15351.578431372549</v>
      </c>
      <c r="T5">
        <f>$F5/($G5+13)</f>
        <v>15202.533980582524</v>
      </c>
      <c r="U5">
        <f>$F5/($G5+14)</f>
        <v>15056.35576923077</v>
      </c>
      <c r="V5">
        <f>$F5/($G5+15)</f>
        <v>14912.961904761905</v>
      </c>
      <c r="W5">
        <f>$F5/($G5+16)</f>
        <v>14772.273584905661</v>
      </c>
      <c r="X5">
        <f>$F5/($G5+17)</f>
        <v>14634.214953271028</v>
      </c>
      <c r="Y5">
        <f>$F5/($G5+18)</f>
        <v>14498.712962962964</v>
      </c>
      <c r="Z5">
        <f>$F5/($G5+19)</f>
        <v>14365.697247706423</v>
      </c>
      <c r="AA5">
        <f>$F5/($G5+20)</f>
        <v>14235.1</v>
      </c>
      <c r="AB5">
        <v>6</v>
      </c>
    </row>
    <row r="6" spans="1:29" x14ac:dyDescent="0.2">
      <c r="A6" t="s">
        <v>4</v>
      </c>
      <c r="B6" s="1">
        <v>1124482</v>
      </c>
      <c r="C6">
        <v>65</v>
      </c>
      <c r="E6" t="s">
        <v>4</v>
      </c>
      <c r="F6">
        <v>1124482</v>
      </c>
      <c r="G6">
        <v>65</v>
      </c>
      <c r="H6">
        <f>$F6/($G6+1)</f>
        <v>17037.60606060606</v>
      </c>
      <c r="I6">
        <f>$F6/($G6+2)</f>
        <v>16783.313432835821</v>
      </c>
      <c r="J6">
        <f>$F6/($G6+3)</f>
        <v>16536.5</v>
      </c>
      <c r="K6">
        <f>$F6/($G6+4)</f>
        <v>16296.840579710144</v>
      </c>
      <c r="L6">
        <f>$F6/($G6+5)</f>
        <v>16064.028571428571</v>
      </c>
      <c r="M6">
        <f>$F6/($G6+6)</f>
        <v>15837.774647887323</v>
      </c>
      <c r="N6">
        <f>$F6/($G6+7)</f>
        <v>15617.805555555555</v>
      </c>
      <c r="O6">
        <f>$F6/($G6+8)</f>
        <v>15403.86301369863</v>
      </c>
      <c r="P6">
        <f>$F6/($G6+9)</f>
        <v>15195.702702702703</v>
      </c>
      <c r="Q6">
        <f>$F6/($G6+10)</f>
        <v>14993.093333333334</v>
      </c>
      <c r="R6">
        <f>$F6/($G6+11)</f>
        <v>14795.815789473685</v>
      </c>
      <c r="S6">
        <f>$F6/($G6+12)</f>
        <v>14603.662337662337</v>
      </c>
      <c r="T6">
        <f>$F6/($G6+13)</f>
        <v>14416.435897435897</v>
      </c>
      <c r="U6">
        <f>$F6/($G6+14)</f>
        <v>14233.949367088608</v>
      </c>
      <c r="V6">
        <f>$F6/($G6+15)</f>
        <v>14056.025</v>
      </c>
      <c r="W6">
        <f>$F6/($G6+16)</f>
        <v>13882.493827160493</v>
      </c>
      <c r="X6">
        <f>$F6/($G6+17)</f>
        <v>13713.195121951219</v>
      </c>
      <c r="Y6">
        <f>$F6/($G6+18)</f>
        <v>13547.975903614459</v>
      </c>
      <c r="Z6">
        <f>$F6/($G6+19)</f>
        <v>13386.690476190477</v>
      </c>
      <c r="AA6">
        <f>$F6/($G6+20)</f>
        <v>13229.2</v>
      </c>
      <c r="AB6">
        <v>4</v>
      </c>
    </row>
    <row r="7" spans="1:29" x14ac:dyDescent="0.2">
      <c r="A7" t="s">
        <v>5</v>
      </c>
      <c r="B7" s="1">
        <v>990601</v>
      </c>
      <c r="C7">
        <v>47</v>
      </c>
      <c r="E7" t="s">
        <v>5</v>
      </c>
      <c r="F7">
        <v>990601</v>
      </c>
      <c r="G7">
        <v>47</v>
      </c>
      <c r="H7">
        <f>$F7/($G7+1)</f>
        <v>20637.520833333332</v>
      </c>
      <c r="I7">
        <f>$F7/($G7+2)</f>
        <v>20216.34693877551</v>
      </c>
      <c r="J7">
        <f>$F7/($G7+3)</f>
        <v>19812.02</v>
      </c>
      <c r="K7">
        <f>$F7/($G7+4)</f>
        <v>19423.549019607843</v>
      </c>
      <c r="L7">
        <f>$F7/($G7+5)</f>
        <v>19050.01923076923</v>
      </c>
      <c r="M7">
        <f>$F7/($G7+6)</f>
        <v>18690.584905660377</v>
      </c>
      <c r="N7">
        <f>$F7/($G7+7)</f>
        <v>18344.462962962964</v>
      </c>
      <c r="O7">
        <f>$F7/($G7+8)</f>
        <v>18010.927272727273</v>
      </c>
      <c r="P7">
        <f>$F7/($G7+9)</f>
        <v>17689.303571428572</v>
      </c>
      <c r="Q7">
        <f>$F7/($G7+10)</f>
        <v>17378.964912280702</v>
      </c>
      <c r="R7">
        <f>$F7/($G7+11)</f>
        <v>17079.327586206895</v>
      </c>
      <c r="S7">
        <f>$F7/($G7+12)</f>
        <v>16789.847457627118</v>
      </c>
      <c r="T7">
        <f>$F7/($G7+13)</f>
        <v>16510.016666666666</v>
      </c>
      <c r="U7">
        <f>$F7/($G7+14)</f>
        <v>16239.360655737704</v>
      </c>
      <c r="V7">
        <f>$F7/($G7+15)</f>
        <v>15977.435483870968</v>
      </c>
      <c r="W7">
        <f>$F7/($G7+16)</f>
        <v>15723.825396825398</v>
      </c>
      <c r="X7">
        <f>$F7/($G7+17)</f>
        <v>15478.140625</v>
      </c>
      <c r="Y7">
        <f>$F7/($G7+18)</f>
        <v>15240.015384615384</v>
      </c>
      <c r="Z7">
        <f>$F7/($G7+19)</f>
        <v>15009.10606060606</v>
      </c>
      <c r="AA7">
        <f>$F7/($G7+20)</f>
        <v>14785.089552238805</v>
      </c>
      <c r="AB7">
        <v>13</v>
      </c>
    </row>
    <row r="8" spans="1:29" x14ac:dyDescent="0.2">
      <c r="A8" t="s">
        <v>6</v>
      </c>
      <c r="B8" s="1">
        <v>623371</v>
      </c>
      <c r="C8">
        <v>23</v>
      </c>
      <c r="E8" t="s">
        <v>6</v>
      </c>
      <c r="F8">
        <v>623371</v>
      </c>
      <c r="G8">
        <v>23</v>
      </c>
      <c r="H8">
        <f>$F8/($G8+1)</f>
        <v>25973.791666666668</v>
      </c>
      <c r="I8">
        <f>$F8/($G8+2)</f>
        <v>24934.84</v>
      </c>
      <c r="J8">
        <f>$F8/($G8+3)</f>
        <v>23975.807692307691</v>
      </c>
      <c r="K8">
        <f>$F8/($G8+4)</f>
        <v>23087.814814814814</v>
      </c>
      <c r="L8">
        <f>$F8/($G8+5)</f>
        <v>22263.25</v>
      </c>
      <c r="M8">
        <f>$F8/($G8+6)</f>
        <v>21495.551724137931</v>
      </c>
      <c r="N8">
        <f>$F8/($G8+7)</f>
        <v>20779.033333333333</v>
      </c>
      <c r="O8">
        <f>$F8/($G8+8)</f>
        <v>20108.741935483871</v>
      </c>
      <c r="P8">
        <f>$F8/($G8+9)</f>
        <v>19480.34375</v>
      </c>
      <c r="Q8">
        <f>$F8/($G8+10)</f>
        <v>18890.030303030304</v>
      </c>
      <c r="R8">
        <f>$F8/($G8+11)</f>
        <v>18334.441176470587</v>
      </c>
      <c r="S8">
        <f>$F8/($G8+12)</f>
        <v>17810.599999999999</v>
      </c>
      <c r="T8">
        <f>$F8/($G8+13)</f>
        <v>17315.861111111109</v>
      </c>
      <c r="U8">
        <f>$F8/($G8+14)</f>
        <v>16847.864864864863</v>
      </c>
      <c r="V8">
        <f>$F8/($G8+15)</f>
        <v>16404.5</v>
      </c>
      <c r="W8">
        <f>$F8/($G8+16)</f>
        <v>15983.871794871795</v>
      </c>
      <c r="X8">
        <f>$F8/($G8+17)</f>
        <v>15584.275</v>
      </c>
      <c r="Y8">
        <f>$F8/($G8+18)</f>
        <v>15204.170731707318</v>
      </c>
      <c r="Z8">
        <f>$F8/($G8+19)</f>
        <v>14842.166666666666</v>
      </c>
      <c r="AA8">
        <f>$F8/($G8+20)</f>
        <v>14497</v>
      </c>
      <c r="AB8">
        <v>15</v>
      </c>
    </row>
    <row r="9" spans="1:29" x14ac:dyDescent="0.2">
      <c r="A9" t="s">
        <v>7</v>
      </c>
      <c r="B9" s="1">
        <v>597192</v>
      </c>
      <c r="C9">
        <v>22</v>
      </c>
      <c r="E9" t="s">
        <v>7</v>
      </c>
      <c r="F9">
        <v>597192</v>
      </c>
      <c r="G9">
        <v>22</v>
      </c>
      <c r="H9">
        <f>$F9/($G9+1)</f>
        <v>25964.869565217392</v>
      </c>
      <c r="I9">
        <f>$F9/($G9+2)</f>
        <v>24883</v>
      </c>
      <c r="J9">
        <f>$F9/($G9+3)</f>
        <v>23887.68</v>
      </c>
      <c r="K9">
        <f>$F9/($G9+4)</f>
        <v>22968.923076923078</v>
      </c>
      <c r="L9">
        <f>$F9/($G9+5)</f>
        <v>22118.222222222223</v>
      </c>
      <c r="M9">
        <f>$F9/($G9+6)</f>
        <v>21328.285714285714</v>
      </c>
      <c r="N9">
        <f>$F9/($G9+7)</f>
        <v>20592.827586206895</v>
      </c>
      <c r="O9">
        <f>$F9/($G9+8)</f>
        <v>19906.400000000001</v>
      </c>
      <c r="P9">
        <f>$F9/($G9+9)</f>
        <v>19264.258064516129</v>
      </c>
      <c r="Q9">
        <f>$F9/($G9+10)</f>
        <v>18662.25</v>
      </c>
      <c r="R9">
        <f>$F9/($G9+11)</f>
        <v>18096.727272727272</v>
      </c>
      <c r="S9">
        <f>$F9/($G9+12)</f>
        <v>17564.470588235294</v>
      </c>
      <c r="T9">
        <f>$F9/($G9+13)</f>
        <v>17062.628571428573</v>
      </c>
      <c r="U9">
        <f>$F9/($G9+14)</f>
        <v>16588.666666666668</v>
      </c>
      <c r="V9">
        <f>$F9/($G9+15)</f>
        <v>16140.324324324325</v>
      </c>
      <c r="W9">
        <f>$F9/($G9+16)</f>
        <v>15715.578947368422</v>
      </c>
      <c r="X9">
        <f>$F9/($G9+17)</f>
        <v>15312.615384615385</v>
      </c>
      <c r="Y9">
        <f>$F9/($G9+18)</f>
        <v>14929.8</v>
      </c>
      <c r="Z9">
        <f>$F9/($G9+19)</f>
        <v>14565.658536585366</v>
      </c>
      <c r="AA9">
        <f>$F9/($G9+20)</f>
        <v>14218.857142857143</v>
      </c>
      <c r="AB9">
        <v>14</v>
      </c>
    </row>
    <row r="10" spans="1:29" x14ac:dyDescent="0.2">
      <c r="A10" t="s">
        <v>8</v>
      </c>
      <c r="B10" s="1">
        <v>537308</v>
      </c>
      <c r="C10">
        <v>20</v>
      </c>
      <c r="E10" t="s">
        <v>8</v>
      </c>
      <c r="F10">
        <v>537308</v>
      </c>
      <c r="G10">
        <v>20</v>
      </c>
      <c r="H10">
        <f>$F10/($G10+1)</f>
        <v>25586.095238095237</v>
      </c>
      <c r="I10">
        <f>$F10/($G10+2)</f>
        <v>24423.090909090908</v>
      </c>
      <c r="J10">
        <f>$F10/($G10+3)</f>
        <v>23361.217391304348</v>
      </c>
      <c r="K10">
        <f>$F10/($G10+4)</f>
        <v>22387.833333333332</v>
      </c>
      <c r="L10">
        <f>$F10/($G10+5)</f>
        <v>21492.32</v>
      </c>
      <c r="M10">
        <f>$F10/($G10+6)</f>
        <v>20665.692307692309</v>
      </c>
      <c r="N10">
        <f>$F10/($G10+7)</f>
        <v>19900.296296296296</v>
      </c>
      <c r="O10">
        <f>$F10/($G10+8)</f>
        <v>19189.571428571428</v>
      </c>
      <c r="P10">
        <f>$F10/($G10+9)</f>
        <v>18527.862068965518</v>
      </c>
      <c r="Q10">
        <f>$F10/($G10+10)</f>
        <v>17910.266666666666</v>
      </c>
      <c r="R10">
        <f>$F10/($G10+11)</f>
        <v>17332.516129032258</v>
      </c>
      <c r="S10">
        <f>$F10/($G10+12)</f>
        <v>16790.875</v>
      </c>
      <c r="T10">
        <f>$F10/($G10+13)</f>
        <v>16282.060606060606</v>
      </c>
      <c r="U10">
        <f>$F10/($G10+14)</f>
        <v>15803.176470588236</v>
      </c>
      <c r="V10">
        <f>$F10/($G10+15)</f>
        <v>15351.657142857142</v>
      </c>
      <c r="W10">
        <f>$F10/($G10+16)</f>
        <v>14925.222222222223</v>
      </c>
      <c r="X10">
        <f>$F10/($G10+17)</f>
        <v>14521.837837837838</v>
      </c>
      <c r="Y10">
        <f>$F10/($G10+18)</f>
        <v>14139.684210526315</v>
      </c>
      <c r="Z10">
        <f>$F10/($G10+19)</f>
        <v>13777.128205128205</v>
      </c>
      <c r="AA10">
        <f>$F10/($G10+20)</f>
        <v>13432.7</v>
      </c>
      <c r="AB10">
        <v>12</v>
      </c>
    </row>
    <row r="11" spans="1:29" x14ac:dyDescent="0.2">
      <c r="A11" t="s">
        <v>9</v>
      </c>
      <c r="B11" s="1">
        <v>523083</v>
      </c>
      <c r="C11">
        <v>13</v>
      </c>
      <c r="E11" t="s">
        <v>9</v>
      </c>
      <c r="F11">
        <v>523083</v>
      </c>
      <c r="G11">
        <v>13</v>
      </c>
      <c r="H11">
        <f>$F11/($G11+1)</f>
        <v>37363.071428571428</v>
      </c>
      <c r="I11">
        <f>$F11/($G11+2)</f>
        <v>34872.199999999997</v>
      </c>
      <c r="J11">
        <f>$F11/($G11+3)</f>
        <v>32692.6875</v>
      </c>
      <c r="K11">
        <f>$F11/($G11+4)</f>
        <v>30769.588235294119</v>
      </c>
      <c r="L11">
        <f>$F11/($G11+5)</f>
        <v>29060.166666666668</v>
      </c>
      <c r="M11">
        <f>$F11/($G11+6)</f>
        <v>27530.684210526317</v>
      </c>
      <c r="N11">
        <f>$F11/($G11+7)</f>
        <v>26154.15</v>
      </c>
      <c r="O11">
        <f>$F11/($G11+8)</f>
        <v>24908.714285714286</v>
      </c>
      <c r="P11">
        <f>$F11/($G11+9)</f>
        <v>23776.5</v>
      </c>
      <c r="Q11">
        <f>$F11/($G11+10)</f>
        <v>22742.739130434784</v>
      </c>
      <c r="R11">
        <f>$F11/($G11+11)</f>
        <v>21795.125</v>
      </c>
      <c r="S11">
        <f>$F11/($G11+12)</f>
        <v>20923.32</v>
      </c>
      <c r="T11">
        <f>$F11/($G11+13)</f>
        <v>20118.576923076922</v>
      </c>
      <c r="U11">
        <f>$F11/($G11+14)</f>
        <v>19373.444444444445</v>
      </c>
      <c r="V11">
        <f>$F11/($G11+15)</f>
        <v>18681.535714285714</v>
      </c>
      <c r="W11">
        <f>$F11/($G11+16)</f>
        <v>18037.344827586207</v>
      </c>
      <c r="X11">
        <f>$F11/($G11+17)</f>
        <v>17436.099999999999</v>
      </c>
      <c r="Y11">
        <f>$F11/($G11+18)</f>
        <v>16873.645161290322</v>
      </c>
      <c r="Z11">
        <f>$F11/($G11+19)</f>
        <v>16346.34375</v>
      </c>
      <c r="AA11">
        <f>$F11/($G11+20)</f>
        <v>15851</v>
      </c>
      <c r="AB11">
        <v>19</v>
      </c>
    </row>
    <row r="12" spans="1:29" x14ac:dyDescent="0.2">
      <c r="A12" t="s">
        <v>10</v>
      </c>
      <c r="B12" s="1">
        <v>399750</v>
      </c>
      <c r="C12">
        <v>7</v>
      </c>
      <c r="E12" t="s">
        <v>10</v>
      </c>
      <c r="F12">
        <v>399750</v>
      </c>
      <c r="G12">
        <v>7</v>
      </c>
      <c r="H12">
        <f>$F12/($G12+1)</f>
        <v>49968.75</v>
      </c>
      <c r="I12">
        <f>$F12/($G12+2)</f>
        <v>44416.666666666664</v>
      </c>
      <c r="J12">
        <f>$F12/($G12+3)</f>
        <v>39975</v>
      </c>
      <c r="K12">
        <f>$F12/($G12+4)</f>
        <v>36340.909090909088</v>
      </c>
      <c r="L12">
        <f>$F12/($G12+5)</f>
        <v>33312.5</v>
      </c>
      <c r="M12">
        <f>$F12/($G12+6)</f>
        <v>30750</v>
      </c>
      <c r="N12">
        <f>$F12/($G12+7)</f>
        <v>28553.571428571428</v>
      </c>
      <c r="O12">
        <f>$F12/($G12+8)</f>
        <v>26650</v>
      </c>
      <c r="P12">
        <f>$F12/($G12+9)</f>
        <v>24984.375</v>
      </c>
      <c r="Q12">
        <f>$F12/($G12+10)</f>
        <v>23514.705882352941</v>
      </c>
      <c r="R12">
        <f>$F12/($G12+11)</f>
        <v>22208.333333333332</v>
      </c>
      <c r="S12">
        <f>$F12/($G12+12)</f>
        <v>21039.473684210527</v>
      </c>
      <c r="T12">
        <f>$F12/($G12+13)</f>
        <v>19987.5</v>
      </c>
      <c r="U12">
        <f>$F12/($G12+14)</f>
        <v>19035.714285714286</v>
      </c>
      <c r="V12">
        <f>$F12/($G12+15)</f>
        <v>18170.454545454544</v>
      </c>
      <c r="W12">
        <f>$F12/($G12+16)</f>
        <v>17380.434782608696</v>
      </c>
      <c r="X12">
        <f>$F12/($G12+17)</f>
        <v>16656.25</v>
      </c>
      <c r="Y12">
        <f>$F12/($G12+18)</f>
        <v>15990</v>
      </c>
      <c r="Z12">
        <f>$F12/($G12+19)</f>
        <v>15375</v>
      </c>
      <c r="AA12">
        <f>$F12/($G12+20)</f>
        <v>14805.555555555555</v>
      </c>
      <c r="AB12">
        <v>17</v>
      </c>
    </row>
    <row r="13" spans="1:29" x14ac:dyDescent="0.2">
      <c r="A13" t="s">
        <v>11</v>
      </c>
      <c r="B13">
        <v>351275</v>
      </c>
      <c r="C13" s="4">
        <v>8</v>
      </c>
      <c r="E13" s="1" t="s">
        <v>0</v>
      </c>
      <c r="F13" s="1">
        <f>SUM(F4:F12)</f>
        <v>8640778</v>
      </c>
      <c r="G13" s="1">
        <f>SUM(G4:G12)</f>
        <v>447</v>
      </c>
      <c r="AB13" s="1">
        <f>SUM(AB4:AB12)</f>
        <v>100</v>
      </c>
      <c r="AC13" s="1"/>
    </row>
    <row r="14" spans="1:29" x14ac:dyDescent="0.2">
      <c r="A14" t="s">
        <v>20</v>
      </c>
      <c r="B14">
        <v>252480</v>
      </c>
      <c r="C14">
        <v>5</v>
      </c>
    </row>
    <row r="15" spans="1:29" x14ac:dyDescent="0.2">
      <c r="A15" t="s">
        <v>12</v>
      </c>
      <c r="B15">
        <v>246620</v>
      </c>
      <c r="C15">
        <v>4</v>
      </c>
      <c r="E15" s="1"/>
    </row>
    <row r="16" spans="1:29" x14ac:dyDescent="0.2">
      <c r="A16" t="s">
        <v>13</v>
      </c>
      <c r="B16">
        <v>215249</v>
      </c>
      <c r="C16">
        <v>4</v>
      </c>
      <c r="E16" s="1"/>
    </row>
    <row r="17" spans="1:7" x14ac:dyDescent="0.2">
      <c r="A17" t="s">
        <v>14</v>
      </c>
      <c r="B17">
        <v>211237</v>
      </c>
      <c r="C17">
        <v>4</v>
      </c>
    </row>
    <row r="18" spans="1:7" x14ac:dyDescent="0.2">
      <c r="A18" t="s">
        <v>15</v>
      </c>
      <c r="B18">
        <v>106702</v>
      </c>
      <c r="C18">
        <v>2</v>
      </c>
      <c r="F18" s="5"/>
    </row>
    <row r="19" spans="1:7" x14ac:dyDescent="0.2">
      <c r="A19" t="s">
        <v>16</v>
      </c>
      <c r="B19">
        <v>104319</v>
      </c>
      <c r="C19">
        <v>2</v>
      </c>
    </row>
    <row r="20" spans="1:7" x14ac:dyDescent="0.2">
      <c r="A20" t="s">
        <v>17</v>
      </c>
      <c r="B20">
        <v>87238</v>
      </c>
      <c r="C20">
        <v>1</v>
      </c>
      <c r="G20" s="3"/>
    </row>
    <row r="21" spans="1:7" x14ac:dyDescent="0.2">
      <c r="A21" s="1" t="s">
        <v>0</v>
      </c>
      <c r="B21">
        <f>SUM(B4:B20)</f>
        <v>10215898</v>
      </c>
      <c r="C21">
        <f>SUM(C4:C20)</f>
        <v>477</v>
      </c>
    </row>
    <row r="23" spans="1:7" x14ac:dyDescent="0.2">
      <c r="A23" s="2" t="s">
        <v>1</v>
      </c>
      <c r="B23">
        <f>ROUNDUP(3.5*B21/100,0)</f>
        <v>357557</v>
      </c>
    </row>
    <row r="24" spans="1:7" x14ac:dyDescent="0.2">
      <c r="A24" s="1"/>
    </row>
  </sheetData>
  <conditionalFormatting sqref="H4:AA12">
    <cfRule type="top10" dxfId="0" priority="2" rank="100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Ruler="0" workbookViewId="0">
      <selection activeCell="J22" sqref="J22"/>
    </sheetView>
  </sheetViews>
  <sheetFormatPr baseColWidth="10" defaultRowHeight="16" x14ac:dyDescent="0.2"/>
  <cols>
    <col min="1" max="1" width="11.5" bestFit="1" customWidth="1"/>
    <col min="2" max="2" width="13.6640625" bestFit="1" customWidth="1"/>
    <col min="4" max="4" width="14.1640625" bestFit="1" customWidth="1"/>
    <col min="5" max="5" width="11.33203125" bestFit="1" customWidth="1"/>
  </cols>
  <sheetData>
    <row r="1" spans="1:5" x14ac:dyDescent="0.2">
      <c r="A1" s="1" t="s">
        <v>51</v>
      </c>
    </row>
    <row r="3" spans="1:5" x14ac:dyDescent="0.2">
      <c r="A3" s="1" t="s">
        <v>47</v>
      </c>
      <c r="B3" s="1" t="s">
        <v>50</v>
      </c>
      <c r="C3" s="1" t="s">
        <v>46</v>
      </c>
      <c r="D3" s="1" t="s">
        <v>45</v>
      </c>
      <c r="E3" s="1" t="s">
        <v>49</v>
      </c>
    </row>
    <row r="4" spans="1:5" x14ac:dyDescent="0.2">
      <c r="A4" t="s">
        <v>2</v>
      </c>
      <c r="B4" s="4">
        <v>2279130</v>
      </c>
      <c r="C4">
        <f t="shared" ref="C4:C21" si="0">ROUND(B4*100/$B$22,1)</f>
        <v>20.399999999999999</v>
      </c>
      <c r="D4">
        <f>'1'!AB4+'1'!C4</f>
        <v>160</v>
      </c>
      <c r="E4">
        <f t="shared" ref="E4:E21" si="1">ROUND(D4*100/$D$22,1)</f>
        <v>27.7</v>
      </c>
    </row>
    <row r="5" spans="1:5" x14ac:dyDescent="0.2">
      <c r="A5" t="s">
        <v>3</v>
      </c>
      <c r="B5" s="4">
        <v>1565861</v>
      </c>
      <c r="C5">
        <f t="shared" si="0"/>
        <v>14</v>
      </c>
      <c r="D5">
        <f>'1'!AB5+'1'!C5</f>
        <v>96</v>
      </c>
      <c r="E5">
        <f t="shared" si="1"/>
        <v>16.600000000000001</v>
      </c>
    </row>
    <row r="6" spans="1:5" x14ac:dyDescent="0.2">
      <c r="A6" t="s">
        <v>4</v>
      </c>
      <c r="B6" s="4">
        <v>1124482</v>
      </c>
      <c r="C6">
        <f t="shared" si="0"/>
        <v>10.1</v>
      </c>
      <c r="D6">
        <f>'1'!AB6+'1'!C6</f>
        <v>69</v>
      </c>
      <c r="E6">
        <f t="shared" si="1"/>
        <v>12</v>
      </c>
    </row>
    <row r="7" spans="1:5" x14ac:dyDescent="0.2">
      <c r="A7" t="s">
        <v>5</v>
      </c>
      <c r="B7" s="4">
        <v>990601</v>
      </c>
      <c r="C7">
        <f t="shared" si="0"/>
        <v>8.9</v>
      </c>
      <c r="D7">
        <f>'1'!AB7+'1'!C7</f>
        <v>60</v>
      </c>
      <c r="E7">
        <f t="shared" si="1"/>
        <v>10.4</v>
      </c>
    </row>
    <row r="8" spans="1:5" x14ac:dyDescent="0.2">
      <c r="A8" t="s">
        <v>6</v>
      </c>
      <c r="B8" s="4">
        <v>623371</v>
      </c>
      <c r="C8">
        <f t="shared" si="0"/>
        <v>5.6</v>
      </c>
      <c r="D8">
        <f>'1'!AB8+'1'!C8</f>
        <v>38</v>
      </c>
      <c r="E8">
        <f t="shared" si="1"/>
        <v>6.6</v>
      </c>
    </row>
    <row r="9" spans="1:5" x14ac:dyDescent="0.2">
      <c r="A9" t="s">
        <v>7</v>
      </c>
      <c r="B9" s="4">
        <v>597192</v>
      </c>
      <c r="C9">
        <f t="shared" si="0"/>
        <v>5.3</v>
      </c>
      <c r="D9">
        <f>'1'!AB9+'1'!C9</f>
        <v>36</v>
      </c>
      <c r="E9">
        <f t="shared" si="1"/>
        <v>6.2</v>
      </c>
    </row>
    <row r="10" spans="1:5" x14ac:dyDescent="0.2">
      <c r="A10" t="s">
        <v>8</v>
      </c>
      <c r="B10" s="4">
        <v>537308</v>
      </c>
      <c r="C10">
        <f t="shared" si="0"/>
        <v>4.8</v>
      </c>
      <c r="D10">
        <f>'1'!AB10+'1'!C10</f>
        <v>32</v>
      </c>
      <c r="E10">
        <f t="shared" si="1"/>
        <v>5.5</v>
      </c>
    </row>
    <row r="11" spans="1:5" x14ac:dyDescent="0.2">
      <c r="A11" t="s">
        <v>9</v>
      </c>
      <c r="B11" s="4">
        <v>523083</v>
      </c>
      <c r="C11">
        <f t="shared" si="0"/>
        <v>4.7</v>
      </c>
      <c r="D11">
        <f>'1'!AB11+'1'!C11</f>
        <v>32</v>
      </c>
      <c r="E11">
        <f t="shared" si="1"/>
        <v>5.5</v>
      </c>
    </row>
    <row r="12" spans="1:5" x14ac:dyDescent="0.2">
      <c r="A12" t="s">
        <v>10</v>
      </c>
      <c r="B12" s="4">
        <v>399750</v>
      </c>
      <c r="C12">
        <f t="shared" si="0"/>
        <v>3.6</v>
      </c>
      <c r="D12">
        <f>'1'!AB12+'1'!C12</f>
        <v>24</v>
      </c>
      <c r="E12">
        <f t="shared" si="1"/>
        <v>4.2</v>
      </c>
    </row>
    <row r="13" spans="1:5" x14ac:dyDescent="0.2">
      <c r="A13" t="s">
        <v>11</v>
      </c>
      <c r="B13" s="4">
        <v>351275</v>
      </c>
      <c r="C13">
        <f t="shared" si="0"/>
        <v>3.1</v>
      </c>
      <c r="D13">
        <f>'1'!C13</f>
        <v>8</v>
      </c>
      <c r="E13">
        <f t="shared" si="1"/>
        <v>1.4</v>
      </c>
    </row>
    <row r="14" spans="1:5" x14ac:dyDescent="0.2">
      <c r="A14" t="s">
        <v>20</v>
      </c>
      <c r="B14">
        <v>252480</v>
      </c>
      <c r="C14">
        <f t="shared" si="0"/>
        <v>2.2999999999999998</v>
      </c>
      <c r="D14">
        <f>'1'!C14</f>
        <v>5</v>
      </c>
      <c r="E14">
        <f t="shared" si="1"/>
        <v>0.9</v>
      </c>
    </row>
    <row r="15" spans="1:5" x14ac:dyDescent="0.2">
      <c r="A15" t="s">
        <v>12</v>
      </c>
      <c r="B15">
        <v>246620</v>
      </c>
      <c r="C15">
        <f t="shared" si="0"/>
        <v>2.2000000000000002</v>
      </c>
      <c r="D15">
        <f>'1'!C15</f>
        <v>4</v>
      </c>
      <c r="E15">
        <f t="shared" si="1"/>
        <v>0.7</v>
      </c>
    </row>
    <row r="16" spans="1:5" x14ac:dyDescent="0.2">
      <c r="A16" t="s">
        <v>13</v>
      </c>
      <c r="B16">
        <v>215249</v>
      </c>
      <c r="C16">
        <f t="shared" si="0"/>
        <v>1.9</v>
      </c>
      <c r="D16">
        <f>'1'!C16</f>
        <v>4</v>
      </c>
      <c r="E16">
        <f t="shared" si="1"/>
        <v>0.7</v>
      </c>
    </row>
    <row r="17" spans="1:5" x14ac:dyDescent="0.2">
      <c r="A17" t="s">
        <v>14</v>
      </c>
      <c r="B17">
        <v>211237</v>
      </c>
      <c r="C17">
        <f t="shared" si="0"/>
        <v>1.9</v>
      </c>
      <c r="D17">
        <f>'1'!C17</f>
        <v>4</v>
      </c>
      <c r="E17">
        <f t="shared" si="1"/>
        <v>0.7</v>
      </c>
    </row>
    <row r="18" spans="1:5" x14ac:dyDescent="0.2">
      <c r="A18" t="s">
        <v>15</v>
      </c>
      <c r="B18">
        <v>106702</v>
      </c>
      <c r="C18">
        <f t="shared" si="0"/>
        <v>1</v>
      </c>
      <c r="D18">
        <f>'1'!C18</f>
        <v>2</v>
      </c>
      <c r="E18">
        <f t="shared" si="1"/>
        <v>0.3</v>
      </c>
    </row>
    <row r="19" spans="1:5" x14ac:dyDescent="0.2">
      <c r="A19" t="s">
        <v>16</v>
      </c>
      <c r="B19">
        <v>104319</v>
      </c>
      <c r="C19">
        <f t="shared" si="0"/>
        <v>0.9</v>
      </c>
      <c r="D19">
        <f>'1'!C19</f>
        <v>2</v>
      </c>
      <c r="E19">
        <f t="shared" si="1"/>
        <v>0.3</v>
      </c>
    </row>
    <row r="20" spans="1:5" x14ac:dyDescent="0.2">
      <c r="A20" t="s">
        <v>17</v>
      </c>
      <c r="B20">
        <v>87238</v>
      </c>
      <c r="C20">
        <f t="shared" si="0"/>
        <v>0.8</v>
      </c>
      <c r="D20">
        <f>'1'!C20</f>
        <v>1</v>
      </c>
      <c r="E20">
        <f t="shared" si="1"/>
        <v>0.2</v>
      </c>
    </row>
    <row r="21" spans="1:5" x14ac:dyDescent="0.2">
      <c r="A21" t="s">
        <v>48</v>
      </c>
      <c r="B21">
        <v>965478</v>
      </c>
      <c r="C21">
        <f t="shared" si="0"/>
        <v>8.6</v>
      </c>
      <c r="D21">
        <v>0</v>
      </c>
      <c r="E21">
        <f t="shared" si="1"/>
        <v>0</v>
      </c>
    </row>
    <row r="22" spans="1:5" x14ac:dyDescent="0.2">
      <c r="A22" s="1" t="s">
        <v>0</v>
      </c>
      <c r="B22" s="1">
        <f>SUM(B4:B21)</f>
        <v>11181376</v>
      </c>
      <c r="D22" s="1">
        <f>SUM(D4:D20)</f>
        <v>577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2023-05-08T00:03:53Z</dcterms:created>
  <dcterms:modified xsi:type="dcterms:W3CDTF">2023-05-09T01:31:19Z</dcterms:modified>
</cp:coreProperties>
</file>